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27800" windowHeight="11820" activeTab="2"/>
  </bookViews>
  <sheets>
    <sheet name="General Service Pricing" sheetId="4" r:id="rId1"/>
    <sheet name="Investment Options RFP" sheetId="6" r:id="rId2"/>
    <sheet name="Bank Financials and Data" sheetId="7" r:id="rId3"/>
  </sheets>
  <definedNames>
    <definedName name="_xlnm.Print_Area" localSheetId="2">'Bank Financials and Data'!$A$1:$J$62</definedName>
    <definedName name="_xlnm.Print_Area" localSheetId="0">'General Service Pricing'!$A$1:$H$49</definedName>
    <definedName name="_xlnm.Print_Area" localSheetId="1">'Investment Options RFP'!$A$1:$B$37</definedName>
  </definedNames>
  <calcPr calcId="145621"/>
</workbook>
</file>

<file path=xl/calcChain.xml><?xml version="1.0" encoding="utf-8"?>
<calcChain xmlns="http://schemas.openxmlformats.org/spreadsheetml/2006/main">
  <c r="I45" i="7" l="1"/>
  <c r="E45" i="7"/>
  <c r="C45" i="7"/>
  <c r="I44" i="7"/>
  <c r="G44" i="7"/>
  <c r="E44" i="7"/>
  <c r="C44" i="7"/>
  <c r="I38" i="7"/>
  <c r="I46" i="7" s="1"/>
  <c r="G38" i="7"/>
  <c r="E38" i="7"/>
  <c r="E46" i="7" s="1"/>
  <c r="C38" i="7"/>
  <c r="C46" i="7" s="1"/>
  <c r="I29" i="7"/>
  <c r="G29" i="7"/>
  <c r="E29" i="7"/>
  <c r="C29" i="7"/>
  <c r="I21" i="7"/>
  <c r="I43" i="7" s="1"/>
  <c r="E20" i="7"/>
  <c r="C20" i="7"/>
  <c r="G12" i="7"/>
  <c r="E12" i="7"/>
  <c r="E21" i="7" s="1"/>
  <c r="E43" i="7" s="1"/>
  <c r="C12" i="7"/>
  <c r="C21" i="7" s="1"/>
  <c r="C43" i="7" s="1"/>
  <c r="G9" i="7"/>
  <c r="G45" i="7" s="1"/>
  <c r="G21" i="7" l="1"/>
  <c r="G43" i="7" s="1"/>
  <c r="C40" i="7"/>
  <c r="G40" i="7"/>
  <c r="I40" i="7"/>
  <c r="E40" i="7"/>
  <c r="G46" i="7" l="1"/>
  <c r="H11" i="4" l="1"/>
  <c r="F18" i="4" l="1"/>
  <c r="D18" i="4"/>
  <c r="B18" i="4"/>
  <c r="H10" i="4" l="1"/>
  <c r="H12" i="4" l="1"/>
  <c r="H14" i="4" s="1"/>
  <c r="H18" i="4" s="1"/>
  <c r="F12" i="4"/>
  <c r="B12" i="4"/>
</calcChain>
</file>

<file path=xl/sharedStrings.xml><?xml version="1.0" encoding="utf-8"?>
<sst xmlns="http://schemas.openxmlformats.org/spreadsheetml/2006/main" count="192" uniqueCount="175">
  <si>
    <t>Collier County, Florida</t>
  </si>
  <si>
    <t>Wells Fargo:</t>
  </si>
  <si>
    <t xml:space="preserve">Excess Funds Investment Rate is Target Fed Funds </t>
  </si>
  <si>
    <t>SunTrust:</t>
  </si>
  <si>
    <t>Excess Funds Investment Rate will be invested at a "floor"</t>
  </si>
  <si>
    <t>95% of Daily Effective Federal Funds rate, with a "floor"</t>
  </si>
  <si>
    <t>Fifth Third Bank:</t>
  </si>
  <si>
    <t>of 25 BPS - must maintain at least a $25M balance.</t>
  </si>
  <si>
    <t>Investment Options</t>
  </si>
  <si>
    <t>Overnight</t>
  </si>
  <si>
    <t>General Services</t>
  </si>
  <si>
    <t>Custodial Services</t>
  </si>
  <si>
    <t xml:space="preserve">Fifth </t>
  </si>
  <si>
    <t xml:space="preserve">Third </t>
  </si>
  <si>
    <t>Bank</t>
  </si>
  <si>
    <t>Based on Monthly Estimated</t>
  </si>
  <si>
    <t>Suntrust</t>
  </si>
  <si>
    <t>Wells</t>
  </si>
  <si>
    <t>Fargo</t>
  </si>
  <si>
    <t>Notes:</t>
  </si>
  <si>
    <t>Bank**</t>
  </si>
  <si>
    <t>** - First three months free</t>
  </si>
  <si>
    <t xml:space="preserve">Cost of Supplies </t>
  </si>
  <si>
    <t>Free of Charge</t>
  </si>
  <si>
    <t xml:space="preserve">to be applied to </t>
  </si>
  <si>
    <t>analyzed charges and/or</t>
  </si>
  <si>
    <t>supplies</t>
  </si>
  <si>
    <t>Armored Car Service</t>
  </si>
  <si>
    <t>if Dunbar is used.</t>
  </si>
  <si>
    <t>No option; Brinks remains</t>
  </si>
  <si>
    <t>at current rate (May) of</t>
  </si>
  <si>
    <t>$2,406.10 per month.</t>
  </si>
  <si>
    <t xml:space="preserve">Suntrust partners with </t>
  </si>
  <si>
    <t xml:space="preserve">Brinks; I did not find </t>
  </si>
  <si>
    <t>pricing.</t>
  </si>
  <si>
    <t>ATMs</t>
  </si>
  <si>
    <t xml:space="preserve">Surcharge Free Option - </t>
  </si>
  <si>
    <t>Two for free; share 25% of the</t>
  </si>
  <si>
    <t>Remote Scanners</t>
  </si>
  <si>
    <t>No ATM pricing offered;</t>
  </si>
  <si>
    <t xml:space="preserve">Two for free, no </t>
  </si>
  <si>
    <t>* - One year without general services or custodial charges</t>
  </si>
  <si>
    <t xml:space="preserve">$750 per month per </t>
  </si>
  <si>
    <t xml:space="preserve">ATM; or $1,500.00 per month </t>
  </si>
  <si>
    <t xml:space="preserve">Activity Levels </t>
  </si>
  <si>
    <t xml:space="preserve">Full Service Option - </t>
  </si>
  <si>
    <t>$750 per month per ATM, less</t>
  </si>
  <si>
    <t>in current 2 ATM scenario.</t>
  </si>
  <si>
    <t>surcharge sharing.</t>
  </si>
  <si>
    <t>surcharges generated.</t>
  </si>
  <si>
    <t>surcharge profit; extra ATMs</t>
  </si>
  <si>
    <t>are $1,800 per month each.</t>
  </si>
  <si>
    <t>would be added post</t>
  </si>
  <si>
    <t>award.</t>
  </si>
  <si>
    <t>We currently own and operate</t>
  </si>
  <si>
    <t>no other users at this time.</t>
  </si>
  <si>
    <t>three in Utilities environment;</t>
  </si>
  <si>
    <t>24 would be provided at no</t>
  </si>
  <si>
    <t>charge; so three replacements</t>
  </si>
  <si>
    <t>and 21 to allocate to potential</t>
  </si>
  <si>
    <t>users.</t>
  </si>
  <si>
    <t xml:space="preserve">Suntrust Image Delivery </t>
  </si>
  <si>
    <t xml:space="preserve">Services can perform; </t>
  </si>
  <si>
    <t>Brand: Digital Chk Scan TS-240</t>
  </si>
  <si>
    <t>unless TS-240 compatible.</t>
  </si>
  <si>
    <t xml:space="preserve">Wells Fargo Electronic Deposit </t>
  </si>
  <si>
    <t>need scanner pricing</t>
  </si>
  <si>
    <t>($2,500) credit***</t>
  </si>
  <si>
    <t>($10,000) credit***</t>
  </si>
  <si>
    <t>***-Charges for supplies was not noted as an exception</t>
  </si>
  <si>
    <t>Service can perform;</t>
  </si>
  <si>
    <t>Overnight Investment Opportunities</t>
  </si>
  <si>
    <t>-Fifth Third and First Integrity tie for best rate floor, but history of 30 Day LIBOR</t>
  </si>
  <si>
    <t>indicates it has trended higher than the Daily Effective Federal Funds Rate.</t>
  </si>
  <si>
    <t xml:space="preserve">of 15 BPS (.15%), current rate not indicated. </t>
  </si>
  <si>
    <t>No minimum balance, index not provided.</t>
  </si>
  <si>
    <t>No minimum balance.</t>
  </si>
  <si>
    <t>Rate is currently .25% as of response to RFP.</t>
  </si>
  <si>
    <t>Less 5 BPS, currently 20 BPS as of response to RFP.</t>
  </si>
  <si>
    <t>30 Day LIBOR plus 5 bps, with a "floor" of 25 BPS.  Rate is</t>
  </si>
  <si>
    <t>currently .25% as of response to RFP.  No minimum balance.</t>
  </si>
  <si>
    <t>First Integrity Bank:</t>
  </si>
  <si>
    <t>Banking Services RFP - 2014-001</t>
  </si>
  <si>
    <t>First</t>
  </si>
  <si>
    <t>Integrity</t>
  </si>
  <si>
    <t>Bank*</t>
  </si>
  <si>
    <t>Estimate of Costs for Five Years of Banking Services</t>
  </si>
  <si>
    <t>Total Estimated Monthly Fee</t>
  </si>
  <si>
    <t>Total Five Year Cost Estimate</t>
  </si>
  <si>
    <t>Five year cost of general services/cust.</t>
  </si>
  <si>
    <t>Five year merchant processing fee</t>
  </si>
  <si>
    <t xml:space="preserve">6 Smart Safes would be </t>
  </si>
  <si>
    <t>Courier is $1,694.00 per month</t>
  </si>
  <si>
    <t>at current service level</t>
  </si>
  <si>
    <t xml:space="preserve">available free of charge and </t>
  </si>
  <si>
    <t>could replace some courier</t>
  </si>
  <si>
    <t>pickups.</t>
  </si>
  <si>
    <t>Brinks remains at current</t>
  </si>
  <si>
    <t>rates of $2,406.10 per</t>
  </si>
  <si>
    <t>month (May 2014).</t>
  </si>
  <si>
    <t xml:space="preserve">could take the place of some </t>
  </si>
  <si>
    <t>courier pickups; need</t>
  </si>
  <si>
    <t>CPS (a "smart safe" solution)</t>
  </si>
  <si>
    <t>to get CPS pricing.</t>
  </si>
  <si>
    <t>As of December 31, 2013</t>
  </si>
  <si>
    <t>Fifth Third</t>
  </si>
  <si>
    <t>TGR Financial, Inc.</t>
  </si>
  <si>
    <t>Wells Fargo &amp; Co.</t>
  </si>
  <si>
    <t>Bancorp</t>
  </si>
  <si>
    <t>and Subsidiary</t>
  </si>
  <si>
    <t>SunTrust Banks, Inc.</t>
  </si>
  <si>
    <t>and Subsidiaries</t>
  </si>
  <si>
    <t>Cash and due from Banks</t>
  </si>
  <si>
    <t>Fed Funds sold and other</t>
  </si>
  <si>
    <t>Trading assets</t>
  </si>
  <si>
    <t>Investment securities</t>
  </si>
  <si>
    <t>Mortgages for sale</t>
  </si>
  <si>
    <t>Loans held for sale</t>
  </si>
  <si>
    <t xml:space="preserve">Net loans </t>
  </si>
  <si>
    <t>Servicing rights</t>
  </si>
  <si>
    <t>Premises and equipment, net</t>
  </si>
  <si>
    <t>Goodwill and other intangibles</t>
  </si>
  <si>
    <t>Other real estate</t>
  </si>
  <si>
    <t>Other assets, net</t>
  </si>
  <si>
    <t>Total Assets</t>
  </si>
  <si>
    <t>Deposits</t>
  </si>
  <si>
    <t>Federal Funds purchased</t>
  </si>
  <si>
    <t>Short term borrowings</t>
  </si>
  <si>
    <t>Securities sold under Repos.</t>
  </si>
  <si>
    <t>Other liabilities</t>
  </si>
  <si>
    <t>Long-term debt</t>
  </si>
  <si>
    <t>Total Liabilities</t>
  </si>
  <si>
    <t>Common Stock</t>
  </si>
  <si>
    <t>Preferred Stock</t>
  </si>
  <si>
    <t>Additional Paid in Capital</t>
  </si>
  <si>
    <t>Treasury Stock and Empl Stk Ownershp Shares</t>
  </si>
  <si>
    <t>Accumulated Other Comp. Income (Deficit)</t>
  </si>
  <si>
    <t>Noncontrolling interests</t>
  </si>
  <si>
    <t>Retained Earnings/ (Deficit)</t>
  </si>
  <si>
    <t>Total Equity</t>
  </si>
  <si>
    <t>Total Liabilities and Equity</t>
  </si>
  <si>
    <t>Selected Ratios:</t>
  </si>
  <si>
    <t>Averages</t>
  </si>
  <si>
    <t>Deposits to Total Assets</t>
  </si>
  <si>
    <t xml:space="preserve">Net Loans to Deposits </t>
  </si>
  <si>
    <t>Cash and due from Banks to Deposits</t>
  </si>
  <si>
    <t>Total Equity to Total Assets</t>
  </si>
  <si>
    <t>Current QPD Collateralization Threshold</t>
  </si>
  <si>
    <t>Fitch Ratings:</t>
  </si>
  <si>
    <t xml:space="preserve"> Short-Term</t>
  </si>
  <si>
    <t>F1</t>
  </si>
  <si>
    <t>Rating not in response</t>
  </si>
  <si>
    <t>F2</t>
  </si>
  <si>
    <t>F1+</t>
  </si>
  <si>
    <t xml:space="preserve"> Senior Debt</t>
  </si>
  <si>
    <t>A</t>
  </si>
  <si>
    <t>BBB+</t>
  </si>
  <si>
    <t>AA-</t>
  </si>
  <si>
    <t>Moody's Ratings:</t>
  </si>
  <si>
    <t>WR</t>
  </si>
  <si>
    <t>P-2</t>
  </si>
  <si>
    <t>P-1</t>
  </si>
  <si>
    <t>Baa1</t>
  </si>
  <si>
    <t>A2</t>
  </si>
  <si>
    <t>Standard and Poor's Ratings:</t>
  </si>
  <si>
    <t>A-2</t>
  </si>
  <si>
    <t>A-1</t>
  </si>
  <si>
    <t>BBB</t>
  </si>
  <si>
    <t>A+</t>
  </si>
  <si>
    <t>2013 Financial Auditor</t>
  </si>
  <si>
    <t>Deloitte and Touche LLP</t>
  </si>
  <si>
    <t>McGladrey</t>
  </si>
  <si>
    <t>Ernst and Young LLP</t>
  </si>
  <si>
    <t>KPMG LLP</t>
  </si>
  <si>
    <t>Corporate Financial Statements Comparative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</si>
</sst>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3" fontId="0" fillId="0" borderId="0" xfId="0" applyNumberFormat="1"/>
    <xf numFmtId="43" fontId="0" fillId="0" borderId="2" xfId="0" applyNumberFormat="1" applyBorder="1"/>
    <xf numFmtId="44" fontId="0" fillId="0" borderId="0" xfId="0" applyNumberFormat="1"/>
    <xf numFmtId="44" fontId="0" fillId="0" borderId="5" xfId="0" applyNumberFormat="1" applyBorder="1"/>
    <xf numFmtId="44" fontId="0" fillId="0" borderId="6" xfId="0" applyNumberFormat="1" applyBorder="1"/>
    <xf numFmtId="0" fontId="1" fillId="0" borderId="0" xfId="0" quotePrefix="1" applyFont="1"/>
    <xf numFmtId="0" fontId="1" fillId="0" borderId="7" xfId="0" applyFont="1" applyBorder="1"/>
    <xf numFmtId="0" fontId="0" fillId="0" borderId="4" xfId="0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44" fontId="1" fillId="0" borderId="6" xfId="0" applyNumberFormat="1" applyFont="1" applyBorder="1"/>
    <xf numFmtId="0" fontId="0" fillId="0" borderId="0" xfId="0" quotePrefix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1" fontId="0" fillId="0" borderId="0" xfId="0" applyNumberFormat="1"/>
    <xf numFmtId="15" fontId="1" fillId="0" borderId="0" xfId="0" applyNumberFormat="1" applyFont="1"/>
    <xf numFmtId="41" fontId="1" fillId="0" borderId="0" xfId="0" applyNumberFormat="1" applyFont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/>
    <xf numFmtId="42" fontId="0" fillId="0" borderId="0" xfId="0" applyNumberFormat="1"/>
    <xf numFmtId="41" fontId="0" fillId="0" borderId="2" xfId="0" applyNumberFormat="1" applyBorder="1"/>
    <xf numFmtId="41" fontId="0" fillId="0" borderId="0" xfId="0" applyNumberFormat="1" applyBorder="1"/>
    <xf numFmtId="42" fontId="1" fillId="0" borderId="5" xfId="0" applyNumberFormat="1" applyFont="1" applyBorder="1"/>
    <xf numFmtId="42" fontId="1" fillId="0" borderId="6" xfId="0" applyNumberFormat="1" applyFont="1" applyBorder="1"/>
    <xf numFmtId="0" fontId="0" fillId="0" borderId="0" xfId="0" applyFont="1"/>
    <xf numFmtId="9" fontId="1" fillId="0" borderId="0" xfId="0" applyNumberFormat="1" applyFont="1"/>
    <xf numFmtId="41" fontId="1" fillId="0" borderId="0" xfId="0" applyNumberFormat="1" applyFont="1"/>
    <xf numFmtId="0" fontId="0" fillId="0" borderId="0" xfId="0" quotePrefix="1"/>
    <xf numFmtId="4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9" workbookViewId="0">
      <selection activeCell="A34" sqref="A34"/>
    </sheetView>
  </sheetViews>
  <sheetFormatPr defaultRowHeight="14.5" x14ac:dyDescent="0.35"/>
  <cols>
    <col min="1" max="1" width="35.1796875" customWidth="1"/>
    <col min="2" max="2" width="28.453125" customWidth="1"/>
    <col min="3" max="3" width="0.453125" customWidth="1"/>
    <col min="4" max="4" width="28.453125" customWidth="1"/>
    <col min="5" max="5" width="0.453125" customWidth="1"/>
    <col min="6" max="6" width="24.81640625" customWidth="1"/>
    <col min="7" max="7" width="0.453125" customWidth="1"/>
    <col min="8" max="8" width="28.54296875" customWidth="1"/>
    <col min="9" max="9" width="0.453125" customWidth="1"/>
    <col min="10" max="10" width="15.1796875" customWidth="1"/>
  </cols>
  <sheetData>
    <row r="1" spans="1:8" ht="15" x14ac:dyDescent="0.25">
      <c r="A1" s="1" t="s">
        <v>0</v>
      </c>
    </row>
    <row r="2" spans="1:8" ht="15" x14ac:dyDescent="0.25">
      <c r="A2" s="1" t="s">
        <v>86</v>
      </c>
    </row>
    <row r="3" spans="1:8" ht="15" x14ac:dyDescent="0.25">
      <c r="A3" s="1" t="s">
        <v>15</v>
      </c>
    </row>
    <row r="4" spans="1:8" ht="15" x14ac:dyDescent="0.25">
      <c r="A4" s="1" t="s">
        <v>44</v>
      </c>
    </row>
    <row r="6" spans="1:8" ht="15" x14ac:dyDescent="0.25">
      <c r="B6" s="2" t="s">
        <v>12</v>
      </c>
      <c r="D6" s="2" t="s">
        <v>83</v>
      </c>
    </row>
    <row r="7" spans="1:8" ht="15" x14ac:dyDescent="0.25">
      <c r="B7" s="2" t="s">
        <v>13</v>
      </c>
      <c r="D7" s="2" t="s">
        <v>84</v>
      </c>
      <c r="F7" s="2" t="s">
        <v>16</v>
      </c>
      <c r="H7" s="2" t="s">
        <v>17</v>
      </c>
    </row>
    <row r="8" spans="1:8" ht="15" x14ac:dyDescent="0.25">
      <c r="B8" s="3" t="s">
        <v>14</v>
      </c>
      <c r="D8" s="3" t="s">
        <v>85</v>
      </c>
      <c r="F8" s="3" t="s">
        <v>20</v>
      </c>
      <c r="H8" s="3" t="s">
        <v>18</v>
      </c>
    </row>
    <row r="9" spans="1:8" ht="5.25" customHeight="1" x14ac:dyDescent="0.25">
      <c r="B9" s="2"/>
    </row>
    <row r="10" spans="1:8" ht="15" x14ac:dyDescent="0.25">
      <c r="A10" t="s">
        <v>10</v>
      </c>
      <c r="B10" s="6">
        <v>19787.63</v>
      </c>
      <c r="F10" s="6">
        <v>28202.91</v>
      </c>
      <c r="H10" s="6">
        <f>17242.7+579.2+250+150+65+5+20+10+10+18.75+18.75</f>
        <v>18369.400000000001</v>
      </c>
    </row>
    <row r="11" spans="1:8" ht="15" x14ac:dyDescent="0.25">
      <c r="A11" t="s">
        <v>11</v>
      </c>
      <c r="B11" s="5">
        <v>625</v>
      </c>
      <c r="F11" s="5">
        <v>5782.66</v>
      </c>
      <c r="H11" s="5">
        <f>1015.2+41.67+53.33</f>
        <v>1110.2</v>
      </c>
    </row>
    <row r="12" spans="1:8" ht="15.75" thickBot="1" x14ac:dyDescent="0.3">
      <c r="A12" t="s">
        <v>87</v>
      </c>
      <c r="B12" s="7">
        <f>SUM(B10:B11)</f>
        <v>20412.63</v>
      </c>
      <c r="D12" s="8">
        <v>7500</v>
      </c>
      <c r="F12" s="7">
        <f>SUM(F10:F11)</f>
        <v>33985.57</v>
      </c>
      <c r="H12" s="7">
        <f>SUM(H10:H11)</f>
        <v>19479.600000000002</v>
      </c>
    </row>
    <row r="13" spans="1:8" ht="10.5" customHeight="1" thickTop="1" x14ac:dyDescent="0.25">
      <c r="B13" s="4"/>
      <c r="F13" s="4"/>
      <c r="H13" s="4"/>
    </row>
    <row r="14" spans="1:8" ht="15.75" thickBot="1" x14ac:dyDescent="0.3">
      <c r="A14" t="s">
        <v>89</v>
      </c>
      <c r="B14" s="8">
        <v>1224757.8</v>
      </c>
      <c r="D14" s="8">
        <v>360000</v>
      </c>
      <c r="F14" s="8">
        <v>1954525.47</v>
      </c>
      <c r="H14" s="8">
        <f>H12*60</f>
        <v>1168776.0000000002</v>
      </c>
    </row>
    <row r="15" spans="1:8" ht="9" customHeight="1" thickTop="1" x14ac:dyDescent="0.25"/>
    <row r="16" spans="1:8" ht="15" x14ac:dyDescent="0.25">
      <c r="A16" t="s">
        <v>90</v>
      </c>
      <c r="B16" s="5">
        <v>120000</v>
      </c>
      <c r="C16" s="4"/>
      <c r="D16" s="5">
        <v>120000</v>
      </c>
      <c r="E16" s="4"/>
      <c r="F16" s="5">
        <v>225000</v>
      </c>
      <c r="G16" s="4"/>
      <c r="H16" s="5">
        <v>138000</v>
      </c>
    </row>
    <row r="17" spans="1:8" ht="8.25" customHeight="1" x14ac:dyDescent="0.25"/>
    <row r="18" spans="1:8" ht="15.75" thickBot="1" x14ac:dyDescent="0.3">
      <c r="A18" s="1" t="s">
        <v>88</v>
      </c>
      <c r="B18" s="20">
        <f>SUM(B14:B17)</f>
        <v>1344757.8</v>
      </c>
      <c r="C18" s="1"/>
      <c r="D18" s="20">
        <f>SUM(D14:D17)</f>
        <v>480000</v>
      </c>
      <c r="E18" s="1"/>
      <c r="F18" s="20">
        <f>SUM(F14:F17)</f>
        <v>2179525.4699999997</v>
      </c>
      <c r="G18" s="1"/>
      <c r="H18" s="20">
        <f>SUM(H14:H17)</f>
        <v>1306776.0000000002</v>
      </c>
    </row>
    <row r="19" spans="1:8" ht="10.5" customHeight="1" thickTop="1" x14ac:dyDescent="0.25"/>
    <row r="20" spans="1:8" ht="15" x14ac:dyDescent="0.25">
      <c r="A20" t="s">
        <v>22</v>
      </c>
      <c r="B20" s="19" t="s">
        <v>23</v>
      </c>
      <c r="C20" s="19"/>
      <c r="D20" s="19" t="s">
        <v>23</v>
      </c>
      <c r="E20" s="19"/>
      <c r="F20" s="19" t="s">
        <v>67</v>
      </c>
      <c r="G20" s="19"/>
      <c r="H20" s="19" t="s">
        <v>68</v>
      </c>
    </row>
    <row r="21" spans="1:8" ht="15" x14ac:dyDescent="0.25">
      <c r="H21" s="19" t="s">
        <v>24</v>
      </c>
    </row>
    <row r="22" spans="1:8" x14ac:dyDescent="0.35">
      <c r="H22" s="19" t="s">
        <v>25</v>
      </c>
    </row>
    <row r="23" spans="1:8" x14ac:dyDescent="0.35">
      <c r="H23" s="19" t="s">
        <v>26</v>
      </c>
    </row>
    <row r="24" spans="1:8" ht="6" customHeight="1" x14ac:dyDescent="0.35">
      <c r="H24" s="19"/>
    </row>
    <row r="25" spans="1:8" x14ac:dyDescent="0.35">
      <c r="A25" s="26" t="s">
        <v>38</v>
      </c>
      <c r="B25" s="27" t="s">
        <v>54</v>
      </c>
      <c r="C25" s="26"/>
      <c r="D25" s="27" t="s">
        <v>57</v>
      </c>
      <c r="E25" s="26"/>
      <c r="F25" s="27" t="s">
        <v>61</v>
      </c>
      <c r="G25" s="26"/>
      <c r="H25" s="27" t="s">
        <v>65</v>
      </c>
    </row>
    <row r="26" spans="1:8" x14ac:dyDescent="0.35">
      <c r="A26" s="26"/>
      <c r="B26" s="27" t="s">
        <v>56</v>
      </c>
      <c r="C26" s="26"/>
      <c r="D26" s="27" t="s">
        <v>58</v>
      </c>
      <c r="E26" s="26"/>
      <c r="F26" s="27" t="s">
        <v>62</v>
      </c>
      <c r="G26" s="26"/>
      <c r="H26" s="27" t="s">
        <v>70</v>
      </c>
    </row>
    <row r="27" spans="1:8" x14ac:dyDescent="0.35">
      <c r="A27" s="26"/>
      <c r="B27" s="27" t="s">
        <v>55</v>
      </c>
      <c r="C27" s="26"/>
      <c r="D27" s="27" t="s">
        <v>59</v>
      </c>
      <c r="E27" s="26"/>
      <c r="F27" s="27" t="s">
        <v>66</v>
      </c>
      <c r="G27" s="26"/>
      <c r="H27" s="27" t="s">
        <v>66</v>
      </c>
    </row>
    <row r="28" spans="1:8" x14ac:dyDescent="0.35">
      <c r="A28" s="26"/>
      <c r="B28" s="26" t="s">
        <v>63</v>
      </c>
      <c r="C28" s="26"/>
      <c r="D28" s="27" t="s">
        <v>60</v>
      </c>
      <c r="E28" s="26"/>
      <c r="F28" s="27" t="s">
        <v>64</v>
      </c>
      <c r="G28" s="26"/>
      <c r="H28" s="27" t="s">
        <v>64</v>
      </c>
    </row>
    <row r="29" spans="1:8" ht="6" customHeight="1" x14ac:dyDescent="0.35">
      <c r="H29" s="19"/>
    </row>
    <row r="30" spans="1:8" x14ac:dyDescent="0.35">
      <c r="A30" t="s">
        <v>27</v>
      </c>
      <c r="B30" s="19" t="s">
        <v>97</v>
      </c>
      <c r="D30" s="19" t="s">
        <v>92</v>
      </c>
      <c r="F30" s="19" t="s">
        <v>32</v>
      </c>
      <c r="H30" s="19" t="s">
        <v>29</v>
      </c>
    </row>
    <row r="31" spans="1:8" x14ac:dyDescent="0.35">
      <c r="B31" s="19" t="s">
        <v>98</v>
      </c>
      <c r="D31" s="19" t="s">
        <v>93</v>
      </c>
      <c r="F31" s="19" t="s">
        <v>33</v>
      </c>
      <c r="H31" s="19" t="s">
        <v>30</v>
      </c>
    </row>
    <row r="32" spans="1:8" x14ac:dyDescent="0.35">
      <c r="B32" s="21" t="s">
        <v>99</v>
      </c>
      <c r="D32" s="19" t="s">
        <v>28</v>
      </c>
      <c r="F32" s="19" t="s">
        <v>34</v>
      </c>
      <c r="H32" s="21" t="s">
        <v>31</v>
      </c>
    </row>
    <row r="33" spans="1:8" x14ac:dyDescent="0.35">
      <c r="B33" s="21" t="s">
        <v>102</v>
      </c>
      <c r="D33" s="19" t="s">
        <v>91</v>
      </c>
      <c r="F33" s="19"/>
      <c r="H33" s="21"/>
    </row>
    <row r="34" spans="1:8" x14ac:dyDescent="0.35">
      <c r="B34" s="21" t="s">
        <v>100</v>
      </c>
      <c r="D34" s="19" t="s">
        <v>94</v>
      </c>
      <c r="F34" s="19"/>
      <c r="H34" s="21"/>
    </row>
    <row r="35" spans="1:8" x14ac:dyDescent="0.35">
      <c r="B35" s="19" t="s">
        <v>101</v>
      </c>
      <c r="D35" s="19" t="s">
        <v>95</v>
      </c>
    </row>
    <row r="36" spans="1:8" x14ac:dyDescent="0.35">
      <c r="B36" s="19" t="s">
        <v>103</v>
      </c>
      <c r="D36" s="19" t="s">
        <v>96</v>
      </c>
    </row>
    <row r="37" spans="1:8" x14ac:dyDescent="0.35">
      <c r="B37" s="19"/>
    </row>
    <row r="38" spans="1:8" ht="6.75" customHeight="1" x14ac:dyDescent="0.35">
      <c r="B38" s="19"/>
    </row>
    <row r="39" spans="1:8" x14ac:dyDescent="0.35">
      <c r="A39" t="s">
        <v>35</v>
      </c>
      <c r="B39" s="19" t="s">
        <v>40</v>
      </c>
      <c r="D39" s="19" t="s">
        <v>37</v>
      </c>
      <c r="F39" s="19" t="s">
        <v>39</v>
      </c>
      <c r="H39" s="2" t="s">
        <v>36</v>
      </c>
    </row>
    <row r="40" spans="1:8" x14ac:dyDescent="0.35">
      <c r="B40" s="19" t="s">
        <v>48</v>
      </c>
      <c r="D40" s="19" t="s">
        <v>50</v>
      </c>
      <c r="F40" s="19" t="s">
        <v>52</v>
      </c>
      <c r="H40" s="19" t="s">
        <v>42</v>
      </c>
    </row>
    <row r="41" spans="1:8" x14ac:dyDescent="0.35">
      <c r="B41" s="19"/>
      <c r="D41" s="19" t="s">
        <v>51</v>
      </c>
      <c r="F41" s="19" t="s">
        <v>53</v>
      </c>
      <c r="H41" s="19" t="s">
        <v>43</v>
      </c>
    </row>
    <row r="42" spans="1:8" x14ac:dyDescent="0.35">
      <c r="B42" s="23"/>
      <c r="C42" s="24"/>
      <c r="D42" s="24"/>
      <c r="E42" s="24"/>
      <c r="F42" s="24"/>
      <c r="G42" s="24"/>
      <c r="H42" s="23" t="s">
        <v>47</v>
      </c>
    </row>
    <row r="43" spans="1:8" x14ac:dyDescent="0.35">
      <c r="B43" s="23"/>
      <c r="D43" s="24"/>
      <c r="F43" s="24"/>
      <c r="H43" s="25" t="s">
        <v>45</v>
      </c>
    </row>
    <row r="44" spans="1:8" x14ac:dyDescent="0.35">
      <c r="B44" s="23"/>
      <c r="D44" s="24"/>
      <c r="F44" s="24"/>
      <c r="H44" s="19" t="s">
        <v>46</v>
      </c>
    </row>
    <row r="45" spans="1:8" ht="15.75" customHeight="1" x14ac:dyDescent="0.35">
      <c r="B45" s="23"/>
      <c r="C45" s="24"/>
      <c r="D45" s="24"/>
      <c r="E45" s="24"/>
      <c r="F45" s="24"/>
      <c r="G45" s="24"/>
      <c r="H45" s="23" t="s">
        <v>49</v>
      </c>
    </row>
    <row r="46" spans="1:8" ht="15" customHeight="1" x14ac:dyDescent="0.35">
      <c r="B46" s="23"/>
      <c r="D46" s="24"/>
      <c r="F46" s="24"/>
      <c r="H46" s="23"/>
    </row>
    <row r="47" spans="1:8" x14ac:dyDescent="0.35">
      <c r="A47" s="22" t="s">
        <v>41</v>
      </c>
    </row>
    <row r="48" spans="1:8" x14ac:dyDescent="0.35">
      <c r="A48" s="22" t="s">
        <v>21</v>
      </c>
    </row>
    <row r="49" spans="1:1" x14ac:dyDescent="0.35">
      <c r="A49" s="22" t="s">
        <v>69</v>
      </c>
    </row>
  </sheetData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25" sqref="A25"/>
    </sheetView>
  </sheetViews>
  <sheetFormatPr defaultRowHeight="14.5" x14ac:dyDescent="0.35"/>
  <cols>
    <col min="1" max="1" width="39" customWidth="1"/>
    <col min="2" max="2" width="54.26953125" customWidth="1"/>
    <col min="3" max="3" width="33.7265625" customWidth="1"/>
  </cols>
  <sheetData>
    <row r="1" spans="1:2" ht="15" x14ac:dyDescent="0.25">
      <c r="A1" s="1" t="s">
        <v>0</v>
      </c>
    </row>
    <row r="2" spans="1:2" ht="15" x14ac:dyDescent="0.25">
      <c r="A2" s="1" t="s">
        <v>82</v>
      </c>
    </row>
    <row r="3" spans="1:2" ht="15" x14ac:dyDescent="0.25">
      <c r="A3" s="1" t="s">
        <v>71</v>
      </c>
    </row>
    <row r="7" spans="1:2" ht="15" x14ac:dyDescent="0.25">
      <c r="B7" s="2" t="s">
        <v>9</v>
      </c>
    </row>
    <row r="8" spans="1:2" ht="15" x14ac:dyDescent="0.25">
      <c r="B8" s="3" t="s">
        <v>8</v>
      </c>
    </row>
    <row r="9" spans="1:2" ht="15" x14ac:dyDescent="0.25">
      <c r="B9" s="2"/>
    </row>
    <row r="10" spans="1:2" ht="15" x14ac:dyDescent="0.25">
      <c r="A10" s="10" t="s">
        <v>1</v>
      </c>
      <c r="B10" s="11"/>
    </row>
    <row r="11" spans="1:2" ht="5.25" customHeight="1" x14ac:dyDescent="0.25">
      <c r="A11" s="12"/>
      <c r="B11" s="13"/>
    </row>
    <row r="12" spans="1:2" ht="13.5" customHeight="1" x14ac:dyDescent="0.25">
      <c r="A12" s="12"/>
      <c r="B12" s="14" t="s">
        <v>2</v>
      </c>
    </row>
    <row r="13" spans="1:2" x14ac:dyDescent="0.35">
      <c r="A13" s="12"/>
      <c r="B13" s="14" t="s">
        <v>78</v>
      </c>
    </row>
    <row r="14" spans="1:2" x14ac:dyDescent="0.35">
      <c r="A14" s="15"/>
      <c r="B14" s="16" t="s">
        <v>76</v>
      </c>
    </row>
    <row r="16" spans="1:2" x14ac:dyDescent="0.35">
      <c r="A16" s="10" t="s">
        <v>3</v>
      </c>
      <c r="B16" s="11"/>
    </row>
    <row r="17" spans="1:2" ht="5.25" customHeight="1" x14ac:dyDescent="0.35">
      <c r="A17" s="12"/>
      <c r="B17" s="13"/>
    </row>
    <row r="18" spans="1:2" x14ac:dyDescent="0.35">
      <c r="A18" s="12"/>
      <c r="B18" s="14" t="s">
        <v>4</v>
      </c>
    </row>
    <row r="19" spans="1:2" x14ac:dyDescent="0.35">
      <c r="A19" s="12"/>
      <c r="B19" s="14" t="s">
        <v>74</v>
      </c>
    </row>
    <row r="20" spans="1:2" x14ac:dyDescent="0.35">
      <c r="A20" s="15"/>
      <c r="B20" s="16" t="s">
        <v>75</v>
      </c>
    </row>
    <row r="22" spans="1:2" x14ac:dyDescent="0.35">
      <c r="A22" s="10" t="s">
        <v>81</v>
      </c>
      <c r="B22" s="11"/>
    </row>
    <row r="23" spans="1:2" ht="5.25" customHeight="1" x14ac:dyDescent="0.35">
      <c r="A23" s="12"/>
      <c r="B23" s="13"/>
    </row>
    <row r="24" spans="1:2" x14ac:dyDescent="0.35">
      <c r="A24" s="12"/>
      <c r="B24" s="17" t="s">
        <v>5</v>
      </c>
    </row>
    <row r="25" spans="1:2" x14ac:dyDescent="0.35">
      <c r="A25" s="12"/>
      <c r="B25" s="14" t="s">
        <v>7</v>
      </c>
    </row>
    <row r="26" spans="1:2" x14ac:dyDescent="0.35">
      <c r="A26" s="15"/>
      <c r="B26" s="16" t="s">
        <v>77</v>
      </c>
    </row>
    <row r="28" spans="1:2" x14ac:dyDescent="0.35">
      <c r="A28" s="10" t="s">
        <v>6</v>
      </c>
      <c r="B28" s="11"/>
    </row>
    <row r="29" spans="1:2" ht="5.25" customHeight="1" x14ac:dyDescent="0.35">
      <c r="A29" s="12"/>
      <c r="B29" s="13"/>
    </row>
    <row r="30" spans="1:2" x14ac:dyDescent="0.35">
      <c r="A30" s="12"/>
      <c r="B30" s="17" t="s">
        <v>79</v>
      </c>
    </row>
    <row r="31" spans="1:2" x14ac:dyDescent="0.35">
      <c r="A31" s="15"/>
      <c r="B31" s="16" t="s">
        <v>80</v>
      </c>
    </row>
    <row r="33" spans="1:1" x14ac:dyDescent="0.35">
      <c r="A33" s="1" t="s">
        <v>19</v>
      </c>
    </row>
    <row r="34" spans="1:1" ht="5.25" customHeight="1" x14ac:dyDescent="0.35">
      <c r="A34" s="1"/>
    </row>
    <row r="35" spans="1:1" x14ac:dyDescent="0.35">
      <c r="A35" s="9" t="s">
        <v>72</v>
      </c>
    </row>
    <row r="36" spans="1:1" x14ac:dyDescent="0.35">
      <c r="A36" s="1" t="s">
        <v>73</v>
      </c>
    </row>
  </sheetData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5" workbookViewId="0">
      <selection activeCell="A3" sqref="A3"/>
    </sheetView>
  </sheetViews>
  <sheetFormatPr defaultRowHeight="14.5" x14ac:dyDescent="0.35"/>
  <cols>
    <col min="1" max="1" width="42.26953125" customWidth="1"/>
    <col min="2" max="2" width="0.453125" customWidth="1"/>
    <col min="3" max="3" width="23.1796875" customWidth="1"/>
    <col min="4" max="4" width="0.26953125" customWidth="1"/>
    <col min="5" max="5" width="21.54296875" style="28" customWidth="1"/>
    <col min="6" max="6" width="0.453125" style="28" customWidth="1"/>
    <col min="7" max="7" width="20.26953125" style="28" customWidth="1"/>
    <col min="8" max="8" width="0.453125" style="28" customWidth="1"/>
    <col min="9" max="9" width="20" style="28" customWidth="1"/>
    <col min="10" max="10" width="10.26953125" customWidth="1"/>
  </cols>
  <sheetData>
    <row r="1" spans="1:9" ht="15" x14ac:dyDescent="0.25">
      <c r="A1" s="1" t="s">
        <v>0</v>
      </c>
      <c r="B1" s="1"/>
      <c r="C1" s="1"/>
      <c r="D1" s="1"/>
    </row>
    <row r="2" spans="1:9" ht="15" x14ac:dyDescent="0.25">
      <c r="A2" s="1" t="s">
        <v>174</v>
      </c>
      <c r="B2" s="1"/>
      <c r="C2" s="1"/>
      <c r="D2" s="1"/>
    </row>
    <row r="3" spans="1:9" ht="15" x14ac:dyDescent="0.25">
      <c r="A3" s="29" t="s">
        <v>104</v>
      </c>
      <c r="B3" s="29"/>
      <c r="C3" s="29"/>
      <c r="D3" s="29"/>
    </row>
    <row r="4" spans="1:9" ht="15" x14ac:dyDescent="0.25">
      <c r="A4" s="29"/>
      <c r="B4" s="29"/>
      <c r="C4" s="29"/>
      <c r="D4" s="29"/>
    </row>
    <row r="6" spans="1:9" ht="15" x14ac:dyDescent="0.25">
      <c r="C6" s="30" t="s">
        <v>105</v>
      </c>
      <c r="E6" s="30" t="s">
        <v>106</v>
      </c>
      <c r="I6" s="30" t="s">
        <v>107</v>
      </c>
    </row>
    <row r="7" spans="1:9" ht="15" x14ac:dyDescent="0.25">
      <c r="C7" s="31" t="s">
        <v>108</v>
      </c>
      <c r="E7" s="31" t="s">
        <v>109</v>
      </c>
      <c r="G7" s="32" t="s">
        <v>110</v>
      </c>
      <c r="I7" s="31" t="s">
        <v>111</v>
      </c>
    </row>
    <row r="8" spans="1:9" ht="15" x14ac:dyDescent="0.25">
      <c r="C8" s="28"/>
    </row>
    <row r="9" spans="1:9" ht="15" x14ac:dyDescent="0.25">
      <c r="A9" t="s">
        <v>112</v>
      </c>
      <c r="C9" s="33">
        <v>3178000000</v>
      </c>
      <c r="E9" s="33">
        <v>16467000</v>
      </c>
      <c r="F9" s="33"/>
      <c r="G9" s="33">
        <f>4258000000+22000000</f>
        <v>4280000000</v>
      </c>
      <c r="H9" s="33"/>
      <c r="I9" s="33">
        <v>19919000000</v>
      </c>
    </row>
    <row r="10" spans="1:9" ht="15" x14ac:dyDescent="0.25">
      <c r="A10" t="s">
        <v>113</v>
      </c>
      <c r="C10" s="28">
        <v>0</v>
      </c>
      <c r="E10" s="28">
        <v>0</v>
      </c>
      <c r="G10" s="28">
        <v>983000000</v>
      </c>
      <c r="I10" s="28">
        <v>213793000000</v>
      </c>
    </row>
    <row r="11" spans="1:9" ht="15" x14ac:dyDescent="0.25">
      <c r="A11" t="s">
        <v>114</v>
      </c>
      <c r="C11" s="28">
        <v>343000000</v>
      </c>
      <c r="E11" s="28">
        <v>0</v>
      </c>
      <c r="G11" s="28">
        <v>5040000000</v>
      </c>
      <c r="I11" s="28">
        <v>62813000000</v>
      </c>
    </row>
    <row r="12" spans="1:9" ht="15" x14ac:dyDescent="0.25">
      <c r="A12" t="s">
        <v>115</v>
      </c>
      <c r="C12" s="28">
        <f>18805000000+5116000000</f>
        <v>23921000000</v>
      </c>
      <c r="E12" s="28">
        <f>179592000+2219000+2806000</f>
        <v>184617000</v>
      </c>
      <c r="G12" s="28">
        <f>22542000000</f>
        <v>22542000000</v>
      </c>
      <c r="I12" s="28">
        <v>264353000000</v>
      </c>
    </row>
    <row r="13" spans="1:9" ht="15" x14ac:dyDescent="0.25">
      <c r="A13" t="s">
        <v>116</v>
      </c>
      <c r="C13" s="28">
        <v>0</v>
      </c>
      <c r="E13" s="28">
        <v>0</v>
      </c>
      <c r="G13" s="28">
        <v>0</v>
      </c>
      <c r="I13" s="28">
        <v>16763000000</v>
      </c>
    </row>
    <row r="14" spans="1:9" ht="15" x14ac:dyDescent="0.25">
      <c r="A14" t="s">
        <v>117</v>
      </c>
      <c r="C14" s="28">
        <v>944000000</v>
      </c>
      <c r="E14" s="28">
        <v>8219000</v>
      </c>
      <c r="G14" s="28">
        <v>1699000000</v>
      </c>
      <c r="I14" s="28">
        <v>133000000</v>
      </c>
    </row>
    <row r="15" spans="1:9" ht="15" x14ac:dyDescent="0.25">
      <c r="A15" t="s">
        <v>118</v>
      </c>
      <c r="C15" s="28">
        <v>87032000000</v>
      </c>
      <c r="E15" s="28">
        <v>482759000</v>
      </c>
      <c r="G15" s="28">
        <v>125833000000</v>
      </c>
      <c r="I15" s="28">
        <v>811297000000</v>
      </c>
    </row>
    <row r="16" spans="1:9" ht="15" x14ac:dyDescent="0.25">
      <c r="A16" t="s">
        <v>119</v>
      </c>
      <c r="C16" s="28">
        <v>971000000</v>
      </c>
      <c r="E16" s="28">
        <v>0</v>
      </c>
      <c r="G16" s="28">
        <v>0</v>
      </c>
      <c r="I16" s="28">
        <v>16809000000</v>
      </c>
    </row>
    <row r="17" spans="1:9" ht="15" x14ac:dyDescent="0.25">
      <c r="A17" t="s">
        <v>120</v>
      </c>
      <c r="C17" s="28">
        <v>2531000000</v>
      </c>
      <c r="E17" s="28">
        <v>20375000</v>
      </c>
      <c r="G17" s="28">
        <v>1565000000</v>
      </c>
      <c r="I17" s="28">
        <v>9156000000</v>
      </c>
    </row>
    <row r="18" spans="1:9" ht="15" x14ac:dyDescent="0.25">
      <c r="A18" t="s">
        <v>121</v>
      </c>
      <c r="C18" s="28">
        <v>2435000000</v>
      </c>
      <c r="E18" s="28">
        <v>5256000</v>
      </c>
      <c r="G18" s="28">
        <v>7703000000</v>
      </c>
      <c r="I18" s="28">
        <v>25637000000</v>
      </c>
    </row>
    <row r="19" spans="1:9" ht="15" x14ac:dyDescent="0.25">
      <c r="A19" t="s">
        <v>122</v>
      </c>
      <c r="C19" s="28">
        <v>0</v>
      </c>
      <c r="E19" s="28">
        <v>656000</v>
      </c>
      <c r="G19" s="28">
        <v>170000000</v>
      </c>
      <c r="I19" s="28">
        <v>0</v>
      </c>
    </row>
    <row r="20" spans="1:9" ht="15" x14ac:dyDescent="0.25">
      <c r="A20" t="s">
        <v>123</v>
      </c>
      <c r="C20" s="34">
        <f>8358000000+730000000</f>
        <v>9088000000</v>
      </c>
      <c r="E20" s="34">
        <f>2752000+10007000+11486000</f>
        <v>24245000</v>
      </c>
      <c r="F20" s="35"/>
      <c r="G20" s="34">
        <v>5690000000</v>
      </c>
      <c r="H20" s="35"/>
      <c r="I20" s="34">
        <v>86342000000</v>
      </c>
    </row>
    <row r="21" spans="1:9" ht="15.75" thickBot="1" x14ac:dyDescent="0.3">
      <c r="A21" s="1" t="s">
        <v>124</v>
      </c>
      <c r="B21" s="1"/>
      <c r="C21" s="36">
        <f>SUM(C9:C20)</f>
        <v>130443000000</v>
      </c>
      <c r="D21" s="1"/>
      <c r="E21" s="36">
        <f>SUM(E9:E20)</f>
        <v>742594000</v>
      </c>
      <c r="G21" s="36">
        <f>SUM(G9:G20)</f>
        <v>175505000000</v>
      </c>
      <c r="I21" s="36">
        <f>SUM(I9:I20)</f>
        <v>1527015000000</v>
      </c>
    </row>
    <row r="22" spans="1:9" ht="15.75" thickTop="1" x14ac:dyDescent="0.25">
      <c r="C22" s="28"/>
    </row>
    <row r="23" spans="1:9" ht="15" x14ac:dyDescent="0.25">
      <c r="A23" t="s">
        <v>125</v>
      </c>
      <c r="C23" s="33">
        <v>99275000000</v>
      </c>
      <c r="E23" s="33">
        <v>542370000</v>
      </c>
      <c r="G23" s="33">
        <v>129759000000</v>
      </c>
      <c r="I23" s="33">
        <v>1079177000000</v>
      </c>
    </row>
    <row r="24" spans="1:9" ht="15" x14ac:dyDescent="0.25">
      <c r="A24" t="s">
        <v>126</v>
      </c>
      <c r="C24" s="28">
        <v>284000000</v>
      </c>
      <c r="E24" s="28">
        <v>0</v>
      </c>
      <c r="G24" s="28">
        <v>1192000000</v>
      </c>
      <c r="I24" s="28">
        <v>0</v>
      </c>
    </row>
    <row r="25" spans="1:9" ht="15" x14ac:dyDescent="0.25">
      <c r="A25" t="s">
        <v>127</v>
      </c>
      <c r="C25" s="28">
        <v>1380000000</v>
      </c>
      <c r="E25" s="28">
        <v>10000000</v>
      </c>
      <c r="G25" s="28">
        <v>5788000000</v>
      </c>
      <c r="I25" s="28">
        <v>53883000000</v>
      </c>
    </row>
    <row r="26" spans="1:9" ht="15" x14ac:dyDescent="0.25">
      <c r="A26" t="s">
        <v>128</v>
      </c>
      <c r="C26" s="28">
        <v>0</v>
      </c>
      <c r="E26" s="28">
        <v>76616000</v>
      </c>
      <c r="G26" s="28">
        <v>1759000000</v>
      </c>
      <c r="I26" s="28">
        <v>0</v>
      </c>
    </row>
    <row r="27" spans="1:9" ht="15" x14ac:dyDescent="0.25">
      <c r="A27" t="s">
        <v>129</v>
      </c>
      <c r="C27" s="28">
        <v>5245000000</v>
      </c>
      <c r="E27" s="28">
        <v>4261000</v>
      </c>
      <c r="G27" s="28">
        <v>4715000000</v>
      </c>
      <c r="I27" s="28">
        <v>69949000000</v>
      </c>
    </row>
    <row r="28" spans="1:9" ht="15" x14ac:dyDescent="0.25">
      <c r="A28" t="s">
        <v>130</v>
      </c>
      <c r="C28" s="34">
        <v>9633000000</v>
      </c>
      <c r="E28" s="34">
        <v>36000000</v>
      </c>
      <c r="G28" s="34">
        <v>10700000000</v>
      </c>
      <c r="I28" s="34">
        <v>152998000000</v>
      </c>
    </row>
    <row r="29" spans="1:9" ht="15.75" thickBot="1" x14ac:dyDescent="0.3">
      <c r="A29" s="1" t="s">
        <v>131</v>
      </c>
      <c r="B29" s="1"/>
      <c r="C29" s="36">
        <f>SUM(C23:C28)</f>
        <v>115817000000</v>
      </c>
      <c r="D29" s="1"/>
      <c r="E29" s="36">
        <f>SUM(E23:E28)</f>
        <v>669247000</v>
      </c>
      <c r="G29" s="36">
        <f>SUM(G23:G28)</f>
        <v>153913000000</v>
      </c>
      <c r="I29" s="36">
        <f>SUM(I23:I28)</f>
        <v>1356007000000</v>
      </c>
    </row>
    <row r="30" spans="1:9" ht="15.75" thickTop="1" x14ac:dyDescent="0.25">
      <c r="C30" s="28"/>
    </row>
    <row r="31" spans="1:9" ht="15" x14ac:dyDescent="0.25">
      <c r="A31" t="s">
        <v>132</v>
      </c>
      <c r="C31" s="33">
        <v>2051000000</v>
      </c>
      <c r="E31" s="33">
        <v>14334000</v>
      </c>
      <c r="G31" s="33">
        <v>550000000</v>
      </c>
      <c r="I31" s="33">
        <v>9136000000</v>
      </c>
    </row>
    <row r="32" spans="1:9" ht="15" x14ac:dyDescent="0.25">
      <c r="A32" t="s">
        <v>133</v>
      </c>
      <c r="C32" s="28">
        <v>1034000000</v>
      </c>
      <c r="E32" s="28">
        <v>127000</v>
      </c>
      <c r="G32" s="28">
        <v>725000000</v>
      </c>
      <c r="I32" s="28">
        <v>16267000000</v>
      </c>
    </row>
    <row r="33" spans="1:10" ht="15" x14ac:dyDescent="0.25">
      <c r="A33" t="s">
        <v>134</v>
      </c>
      <c r="C33" s="28">
        <v>2561000000</v>
      </c>
      <c r="E33" s="28">
        <v>75614000</v>
      </c>
      <c r="G33" s="28">
        <v>9115000000</v>
      </c>
      <c r="I33" s="28">
        <v>60296000000</v>
      </c>
    </row>
    <row r="34" spans="1:10" ht="15" x14ac:dyDescent="0.25">
      <c r="A34" t="s">
        <v>135</v>
      </c>
      <c r="C34" s="28">
        <v>-1295000000</v>
      </c>
      <c r="E34" s="28">
        <v>0</v>
      </c>
      <c r="G34" s="28">
        <v>-615000000</v>
      </c>
      <c r="I34" s="28">
        <v>-9304000000</v>
      </c>
    </row>
    <row r="35" spans="1:10" ht="15" x14ac:dyDescent="0.25">
      <c r="A35" t="s">
        <v>136</v>
      </c>
      <c r="C35" s="28">
        <v>82000000</v>
      </c>
      <c r="E35" s="28">
        <v>-3548000</v>
      </c>
      <c r="G35" s="28">
        <v>-289000000</v>
      </c>
      <c r="I35" s="28">
        <v>1386000000</v>
      </c>
    </row>
    <row r="36" spans="1:10" x14ac:dyDescent="0.35">
      <c r="A36" t="s">
        <v>137</v>
      </c>
      <c r="C36" s="28">
        <v>37000000</v>
      </c>
      <c r="E36" s="28">
        <v>0</v>
      </c>
      <c r="G36" s="28">
        <v>0</v>
      </c>
      <c r="I36" s="28">
        <v>866000000</v>
      </c>
    </row>
    <row r="37" spans="1:10" x14ac:dyDescent="0.35">
      <c r="A37" t="s">
        <v>138</v>
      </c>
      <c r="C37" s="34">
        <v>10156000000</v>
      </c>
      <c r="E37" s="34">
        <v>-13180000</v>
      </c>
      <c r="G37" s="34">
        <v>11936000000</v>
      </c>
      <c r="I37" s="34">
        <v>92361000000</v>
      </c>
    </row>
    <row r="38" spans="1:10" ht="15" thickBot="1" x14ac:dyDescent="0.4">
      <c r="A38" s="1" t="s">
        <v>139</v>
      </c>
      <c r="B38" s="1"/>
      <c r="C38" s="36">
        <f>SUM(C31:C37)</f>
        <v>14626000000</v>
      </c>
      <c r="D38" s="1"/>
      <c r="E38" s="36">
        <f>SUM(E31:E37)</f>
        <v>73347000</v>
      </c>
      <c r="G38" s="36">
        <f>SUM(G31:G37)</f>
        <v>21422000000</v>
      </c>
      <c r="I38" s="36">
        <f>SUM(I31:I37)</f>
        <v>171008000000</v>
      </c>
    </row>
    <row r="39" spans="1:10" ht="5.25" customHeight="1" thickTop="1" x14ac:dyDescent="0.35">
      <c r="C39" s="28"/>
    </row>
    <row r="40" spans="1:10" ht="15" thickBot="1" x14ac:dyDescent="0.4">
      <c r="A40" s="1" t="s">
        <v>140</v>
      </c>
      <c r="B40" s="1"/>
      <c r="C40" s="37">
        <f>SUM(C38,C29)</f>
        <v>130443000000</v>
      </c>
      <c r="D40" s="1"/>
      <c r="E40" s="37">
        <f>SUM(E38,E29)</f>
        <v>742594000</v>
      </c>
      <c r="G40" s="37">
        <f>SUM(G38,G29)</f>
        <v>175335000000</v>
      </c>
      <c r="I40" s="37">
        <f>SUM(I38,I29)</f>
        <v>1527015000000</v>
      </c>
    </row>
    <row r="41" spans="1:10" ht="15" thickTop="1" x14ac:dyDescent="0.35">
      <c r="C41" s="28"/>
    </row>
    <row r="42" spans="1:10" x14ac:dyDescent="0.35">
      <c r="A42" s="1" t="s">
        <v>141</v>
      </c>
      <c r="B42" s="1"/>
      <c r="C42" s="28"/>
      <c r="D42" s="1"/>
      <c r="J42" s="19" t="s">
        <v>142</v>
      </c>
    </row>
    <row r="43" spans="1:10" x14ac:dyDescent="0.35">
      <c r="A43" t="s">
        <v>143</v>
      </c>
      <c r="C43" s="18">
        <f>+C23/C21</f>
        <v>0.761060386528982</v>
      </c>
      <c r="E43" s="18">
        <f>+E23/E21</f>
        <v>0.7303721818382588</v>
      </c>
      <c r="G43" s="18">
        <f>+G23/G21</f>
        <v>0.739346457365887</v>
      </c>
      <c r="I43" s="18">
        <f>+I23/I21</f>
        <v>0.70672324764327787</v>
      </c>
      <c r="J43" s="18">
        <v>0.73440000000000005</v>
      </c>
    </row>
    <row r="44" spans="1:10" x14ac:dyDescent="0.35">
      <c r="A44" s="38" t="s">
        <v>144</v>
      </c>
      <c r="B44" s="38"/>
      <c r="C44" s="18">
        <f>+C15/C23</f>
        <v>0.87667590027700826</v>
      </c>
      <c r="D44" s="38"/>
      <c r="E44" s="18">
        <f>+E15/E23</f>
        <v>0.8900916348618102</v>
      </c>
      <c r="G44" s="18">
        <f>+G15/G23</f>
        <v>0.96974390986367032</v>
      </c>
      <c r="I44" s="18">
        <f>+I15/I23</f>
        <v>0.75177380540912198</v>
      </c>
      <c r="J44" s="18">
        <v>0.87209999999999999</v>
      </c>
    </row>
    <row r="45" spans="1:10" x14ac:dyDescent="0.35">
      <c r="A45" s="38" t="s">
        <v>145</v>
      </c>
      <c r="B45" s="38"/>
      <c r="C45" s="18">
        <f>+C9/C23</f>
        <v>3.2012087635356332E-2</v>
      </c>
      <c r="D45" s="38"/>
      <c r="E45" s="18">
        <f>+E9/E23</f>
        <v>3.0361192543835389E-2</v>
      </c>
      <c r="G45" s="18">
        <f>+G9/G23</f>
        <v>3.2984224600991069E-2</v>
      </c>
      <c r="I45" s="18">
        <f>+I9/I23</f>
        <v>1.8457583881050097E-2</v>
      </c>
      <c r="J45" s="18">
        <v>2.8500000000000001E-2</v>
      </c>
    </row>
    <row r="46" spans="1:10" x14ac:dyDescent="0.35">
      <c r="A46" s="38" t="s">
        <v>146</v>
      </c>
      <c r="B46" s="38"/>
      <c r="C46" s="18">
        <f>+C38/C21</f>
        <v>0.11212560275369318</v>
      </c>
      <c r="D46" s="38"/>
      <c r="E46" s="18">
        <f>+E38/E21</f>
        <v>9.8771333999466734E-2</v>
      </c>
      <c r="G46" s="18">
        <f>+G38/G21</f>
        <v>0.1220592005925757</v>
      </c>
      <c r="I46" s="18">
        <f>+I38/I21</f>
        <v>0.11198842185571196</v>
      </c>
      <c r="J46" s="18">
        <v>0.11119999999999999</v>
      </c>
    </row>
    <row r="47" spans="1:10" x14ac:dyDescent="0.35">
      <c r="C47" s="28"/>
    </row>
    <row r="48" spans="1:10" x14ac:dyDescent="0.35">
      <c r="A48" s="1" t="s">
        <v>147</v>
      </c>
      <c r="B48" s="1"/>
      <c r="C48" s="39">
        <v>0.25</v>
      </c>
      <c r="D48" s="1"/>
      <c r="E48" s="39">
        <v>0.5</v>
      </c>
      <c r="F48" s="40"/>
      <c r="G48" s="39">
        <v>0.5</v>
      </c>
      <c r="H48" s="40"/>
      <c r="I48" s="39">
        <v>0.5</v>
      </c>
    </row>
    <row r="49" spans="1:9" x14ac:dyDescent="0.35">
      <c r="C49" s="28"/>
    </row>
    <row r="50" spans="1:9" x14ac:dyDescent="0.35">
      <c r="A50" s="1" t="s">
        <v>148</v>
      </c>
      <c r="B50" s="1"/>
      <c r="C50" s="28"/>
      <c r="D50" s="1"/>
    </row>
    <row r="51" spans="1:9" x14ac:dyDescent="0.35">
      <c r="A51" s="41" t="s">
        <v>149</v>
      </c>
      <c r="B51" s="41"/>
      <c r="C51" s="42" t="s">
        <v>150</v>
      </c>
      <c r="D51" s="41"/>
      <c r="E51" s="42" t="s">
        <v>151</v>
      </c>
      <c r="G51" s="42" t="s">
        <v>152</v>
      </c>
      <c r="I51" s="42" t="s">
        <v>153</v>
      </c>
    </row>
    <row r="52" spans="1:9" x14ac:dyDescent="0.35">
      <c r="A52" s="41" t="s">
        <v>154</v>
      </c>
      <c r="B52" s="41"/>
      <c r="C52" s="42" t="s">
        <v>155</v>
      </c>
      <c r="D52" s="41"/>
      <c r="E52" s="42" t="s">
        <v>151</v>
      </c>
      <c r="G52" s="42" t="s">
        <v>156</v>
      </c>
      <c r="I52" s="42" t="s">
        <v>157</v>
      </c>
    </row>
    <row r="53" spans="1:9" x14ac:dyDescent="0.35">
      <c r="A53" s="41"/>
      <c r="B53" s="41"/>
      <c r="C53" s="42"/>
      <c r="D53" s="41"/>
      <c r="E53" s="42"/>
      <c r="G53" s="42"/>
      <c r="I53" s="42"/>
    </row>
    <row r="54" spans="1:9" x14ac:dyDescent="0.35">
      <c r="A54" s="9" t="s">
        <v>158</v>
      </c>
      <c r="B54" s="41"/>
      <c r="C54" s="42"/>
      <c r="D54" s="41"/>
      <c r="E54" s="42"/>
      <c r="G54" s="42"/>
      <c r="I54" s="42"/>
    </row>
    <row r="55" spans="1:9" x14ac:dyDescent="0.35">
      <c r="A55" s="41" t="s">
        <v>149</v>
      </c>
      <c r="B55" s="41"/>
      <c r="C55" s="42" t="s">
        <v>159</v>
      </c>
      <c r="D55" s="41"/>
      <c r="E55" s="42" t="s">
        <v>151</v>
      </c>
      <c r="G55" s="42" t="s">
        <v>160</v>
      </c>
      <c r="H55" s="42"/>
      <c r="I55" s="42" t="s">
        <v>161</v>
      </c>
    </row>
    <row r="56" spans="1:9" x14ac:dyDescent="0.35">
      <c r="A56" s="41" t="s">
        <v>154</v>
      </c>
      <c r="B56" s="41"/>
      <c r="C56" s="42" t="s">
        <v>162</v>
      </c>
      <c r="D56" s="41"/>
      <c r="E56" s="42" t="s">
        <v>151</v>
      </c>
      <c r="G56" s="42" t="s">
        <v>162</v>
      </c>
      <c r="H56" s="42"/>
      <c r="I56" s="42" t="s">
        <v>163</v>
      </c>
    </row>
    <row r="57" spans="1:9" x14ac:dyDescent="0.35">
      <c r="A57" s="41"/>
      <c r="B57" s="41"/>
      <c r="C57" s="42"/>
      <c r="D57" s="41"/>
      <c r="E57" s="42"/>
      <c r="G57" s="42"/>
      <c r="H57" s="42"/>
      <c r="I57" s="42"/>
    </row>
    <row r="58" spans="1:9" x14ac:dyDescent="0.35">
      <c r="A58" s="9" t="s">
        <v>164</v>
      </c>
      <c r="B58" s="41"/>
      <c r="C58" s="42"/>
      <c r="D58" s="41"/>
      <c r="E58" s="42"/>
      <c r="G58" s="42"/>
      <c r="H58" s="42"/>
      <c r="I58" s="42"/>
    </row>
    <row r="59" spans="1:9" x14ac:dyDescent="0.35">
      <c r="A59" s="41" t="s">
        <v>149</v>
      </c>
      <c r="B59" s="41"/>
      <c r="C59" s="42" t="s">
        <v>165</v>
      </c>
      <c r="D59" s="41"/>
      <c r="E59" s="42" t="s">
        <v>151</v>
      </c>
      <c r="G59" s="42" t="s">
        <v>165</v>
      </c>
      <c r="H59" s="42"/>
      <c r="I59" s="42" t="s">
        <v>166</v>
      </c>
    </row>
    <row r="60" spans="1:9" x14ac:dyDescent="0.35">
      <c r="A60" s="41" t="s">
        <v>154</v>
      </c>
      <c r="B60" s="41"/>
      <c r="C60" s="42" t="s">
        <v>156</v>
      </c>
      <c r="D60" s="41"/>
      <c r="E60" s="42" t="s">
        <v>151</v>
      </c>
      <c r="G60" s="42" t="s">
        <v>167</v>
      </c>
      <c r="H60" s="42"/>
      <c r="I60" s="42" t="s">
        <v>168</v>
      </c>
    </row>
    <row r="61" spans="1:9" x14ac:dyDescent="0.35">
      <c r="A61" s="41"/>
      <c r="B61" s="41"/>
      <c r="C61" s="42"/>
      <c r="D61" s="41"/>
      <c r="E61" s="42"/>
      <c r="G61" s="42"/>
      <c r="H61" s="42"/>
      <c r="I61" s="42"/>
    </row>
    <row r="62" spans="1:9" x14ac:dyDescent="0.35">
      <c r="A62" s="1" t="s">
        <v>169</v>
      </c>
      <c r="C62" s="42" t="s">
        <v>170</v>
      </c>
      <c r="E62" s="42" t="s">
        <v>171</v>
      </c>
      <c r="F62" s="42"/>
      <c r="G62" s="42" t="s">
        <v>172</v>
      </c>
      <c r="H62" s="42"/>
      <c r="I62" s="42" t="s">
        <v>173</v>
      </c>
    </row>
  </sheetData>
  <pageMargins left="0.2" right="0.2" top="0" bottom="0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 Service Pricing</vt:lpstr>
      <vt:lpstr>Investment Options RFP</vt:lpstr>
      <vt:lpstr>Bank Financials and Data</vt:lpstr>
      <vt:lpstr>'Bank Financials and Data'!Print_Area</vt:lpstr>
      <vt:lpstr>'General Service Pricing'!Print_Area</vt:lpstr>
      <vt:lpstr>'Investment Options RFP'!Print_Area</vt:lpstr>
    </vt:vector>
  </TitlesOfParts>
  <Company>M.I.S.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M. Johnssen</dc:creator>
  <cp:lastModifiedBy>ABec</cp:lastModifiedBy>
  <cp:lastPrinted>2014-07-03T19:01:53Z</cp:lastPrinted>
  <dcterms:created xsi:type="dcterms:W3CDTF">2014-06-18T12:25:32Z</dcterms:created>
  <dcterms:modified xsi:type="dcterms:W3CDTF">2014-07-03T20:28:50Z</dcterms:modified>
</cp:coreProperties>
</file>